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muedu-my.sharepoint.com/personal/nminingo_gmu_edu/Documents/Theses PhD/PUBLICATION/Contribution of different ERK signaling pathways to hippocampal synaptic plasticity/revised_final/new/"/>
    </mc:Choice>
  </mc:AlternateContent>
  <xr:revisionPtr revIDLastSave="0" documentId="8_{C1A5E583-1328-4760-B019-9CBE98FD6B31}" xr6:coauthVersionLast="36" xr6:coauthVersionMax="36" xr10:uidLastSave="{00000000-0000-0000-0000-000000000000}"/>
  <bookViews>
    <workbookView xWindow="0" yWindow="0" windowWidth="24000" windowHeight="9525" xr2:uid="{8A8C6501-B9EE-44EB-AD54-2DB41006FC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C67" i="1"/>
  <c r="F66" i="1"/>
  <c r="C66" i="1"/>
  <c r="F64" i="1"/>
  <c r="C64" i="1"/>
  <c r="F63" i="1"/>
  <c r="C63" i="1"/>
  <c r="F59" i="1"/>
  <c r="D59" i="1"/>
  <c r="C59" i="1"/>
  <c r="F58" i="1"/>
  <c r="C58" i="1" s="1"/>
  <c r="D58" i="1"/>
  <c r="F57" i="1"/>
  <c r="D57" i="1"/>
  <c r="C57" i="1" s="1"/>
  <c r="F56" i="1"/>
  <c r="D56" i="1"/>
  <c r="C56" i="1"/>
  <c r="C55" i="1"/>
  <c r="C54" i="1"/>
  <c r="G53" i="1"/>
  <c r="G51" i="1"/>
  <c r="F48" i="1"/>
  <c r="C48" i="1" s="1"/>
  <c r="F47" i="1"/>
  <c r="C47" i="1"/>
  <c r="F46" i="1"/>
  <c r="C46" i="1" s="1"/>
  <c r="F45" i="1"/>
  <c r="C45" i="1"/>
  <c r="F44" i="1"/>
  <c r="C44" i="1" s="1"/>
  <c r="F43" i="1"/>
  <c r="C43" i="1"/>
  <c r="F42" i="1"/>
  <c r="C42" i="1" s="1"/>
  <c r="G41" i="1"/>
  <c r="G40" i="1"/>
  <c r="F36" i="1"/>
  <c r="F35" i="1"/>
  <c r="D34" i="1"/>
  <c r="C34" i="1" s="1"/>
  <c r="F33" i="1"/>
  <c r="E32" i="1"/>
  <c r="D32" i="1"/>
  <c r="F32" i="1" s="1"/>
  <c r="C32" i="1"/>
  <c r="G29" i="1"/>
  <c r="F29" i="1"/>
  <c r="C28" i="1"/>
  <c r="F25" i="1"/>
  <c r="D25" i="1"/>
  <c r="C25" i="1"/>
  <c r="G22" i="1"/>
  <c r="C22" i="1"/>
  <c r="F21" i="1"/>
  <c r="D21" i="1"/>
  <c r="C21" i="1" s="1"/>
  <c r="F20" i="1"/>
  <c r="C20" i="1"/>
  <c r="D17" i="1"/>
  <c r="E16" i="1"/>
  <c r="D16" i="1"/>
  <c r="E15" i="1"/>
  <c r="D15" i="1"/>
  <c r="G14" i="1"/>
  <c r="F9" i="1"/>
  <c r="C9" i="1"/>
  <c r="F7" i="1"/>
  <c r="C7" i="1" s="1"/>
  <c r="F6" i="1"/>
  <c r="C4" i="1"/>
  <c r="G4" i="1" s="1"/>
  <c r="G3" i="1"/>
  <c r="C17" i="1" l="1"/>
  <c r="C15" i="1"/>
  <c r="F34" i="1"/>
  <c r="F16" i="1"/>
  <c r="C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minoungou</author>
    <author>Nadiatou Miningou</author>
  </authors>
  <commentList>
    <comment ref="A6" authorId="0" shapeId="0" xr:uid="{464D0342-CB10-4212-B735-2BFB47637364}">
      <text>
        <r>
          <rPr>
            <b/>
            <sz val="9"/>
            <color indexed="81"/>
            <rFont val="Tahoma"/>
            <family val="2"/>
          </rPr>
          <t>minoungou:</t>
        </r>
        <r>
          <rPr>
            <sz val="9"/>
            <color indexed="81"/>
            <rFont val="Tahoma"/>
            <family val="2"/>
          </rPr>
          <t xml:space="preserve">
Grb2 bind to autophosphorilated EGFR then mSos is p on EGF stimulation</t>
        </r>
      </text>
    </comment>
    <comment ref="A14" authorId="0" shapeId="0" xr:uid="{841A6E21-9342-4CEA-BCAC-7D726E5453DB}">
      <text>
        <r>
          <rPr>
            <b/>
            <sz val="9"/>
            <color indexed="81"/>
            <rFont val="Tahoma"/>
            <family val="2"/>
          </rPr>
          <t>minoungou:</t>
        </r>
        <r>
          <rPr>
            <sz val="9"/>
            <color indexed="81"/>
            <rFont val="Tahoma"/>
            <family val="2"/>
          </rPr>
          <t xml:space="preserve">
Through IQ motif</t>
        </r>
      </text>
    </comment>
    <comment ref="A22" authorId="0" shapeId="0" xr:uid="{6BDBB770-3802-4493-91E5-A3E3C33810B8}">
      <text>
        <r>
          <rPr>
            <b/>
            <sz val="9"/>
            <color indexed="81"/>
            <rFont val="Tahoma"/>
            <family val="2"/>
          </rPr>
          <t>minoungou:</t>
        </r>
        <r>
          <rPr>
            <sz val="9"/>
            <color indexed="81"/>
            <rFont val="Tahoma"/>
            <family val="2"/>
          </rPr>
          <t xml:space="preserve">
bind through Cr SH2 domain
</t>
        </r>
      </text>
    </comment>
    <comment ref="A41" authorId="1" shapeId="0" xr:uid="{8DC710BA-9E05-407B-B4A8-46235E9839CD}">
      <text>
        <r>
          <rPr>
            <b/>
            <sz val="9"/>
            <color indexed="81"/>
            <rFont val="Tahoma"/>
            <family val="2"/>
          </rPr>
          <t>Nadiatou Miningou:</t>
        </r>
        <r>
          <rPr>
            <sz val="9"/>
            <color indexed="81"/>
            <rFont val="Tahoma"/>
            <family val="2"/>
          </rPr>
          <t xml:space="preserve">
Rap1 (only when overexpress) can tightly bind to the cystein-rich domain of Raf-1 blocking its activation==inactif (KolchBiochemJ2004)</t>
        </r>
      </text>
    </comment>
  </commentList>
</comments>
</file>

<file path=xl/sharedStrings.xml><?xml version="1.0" encoding="utf-8"?>
<sst xmlns="http://schemas.openxmlformats.org/spreadsheetml/2006/main" count="286" uniqueCount="189">
  <si>
    <t>Name</t>
  </si>
  <si>
    <t>Reaction</t>
  </si>
  <si>
    <t>Kf (/nM/s)</t>
  </si>
  <si>
    <t>Kb</t>
  </si>
  <si>
    <t>Kcat (/sec )</t>
  </si>
  <si>
    <t>Km(nM)</t>
  </si>
  <si>
    <t>Kd (nM)</t>
  </si>
  <si>
    <t>Article for rate</t>
  </si>
  <si>
    <t>Article for reaction</t>
  </si>
  <si>
    <t>notes</t>
  </si>
  <si>
    <t>Giby to Ras (i.e. PKA effect)</t>
  </si>
  <si>
    <t>Schmitt JBC.M204006200 Vol.277,LinCellSignal2013</t>
  </si>
  <si>
    <t>Src activation by Gby</t>
  </si>
  <si>
    <t>Gby + Src &lt;-&gt; Src_Gby</t>
  </si>
  <si>
    <t>Ca1switchRdesen2comp.ode</t>
  </si>
  <si>
    <t xml:space="preserve"> KochWalter1994Cellbiology,HagenaOxford2016</t>
  </si>
  <si>
    <t>Will need to find data to adjust/optimize this rate</t>
  </si>
  <si>
    <t>Grb2 + Sos &lt;-&gt; Grb2_Sos</t>
  </si>
  <si>
    <t>JainandBhalla</t>
  </si>
  <si>
    <t>Src_Gby + Shc &lt;-&gt; pShc +Src_Gbg</t>
  </si>
  <si>
    <t>induce binding to the Grb2/mSos complex</t>
  </si>
  <si>
    <t>pShc + Src_Grb2_Sos &lt;-&gt; pShc_Grb2_Sos</t>
  </si>
  <si>
    <t>Marinissen PharScien vol22, 2001</t>
  </si>
  <si>
    <t>activation of Ras (Gby pathway)</t>
  </si>
  <si>
    <t>pShc_Grb2_Sos + RasGDP &lt;-&gt; RasGTP + pShc_Grb2_Sos</t>
  </si>
  <si>
    <t>inactivation of pShc</t>
  </si>
  <si>
    <t>pShc &lt;-&gt; Shc</t>
  </si>
  <si>
    <t>estimated</t>
  </si>
  <si>
    <t>Negative feedback to SOS</t>
  </si>
  <si>
    <t>ppERK + pShc_Grb2_Sos --&gt; ppERK +pShc_Grb2 + pSos</t>
  </si>
  <si>
    <t xml:space="preserve">other articles states that unbiding sos from Grb2 makes Ras trainsient... </t>
  </si>
  <si>
    <t>inactivation of psos</t>
  </si>
  <si>
    <t>psos---&gt;sos</t>
  </si>
  <si>
    <t>CaM to Ras</t>
  </si>
  <si>
    <t>CaM activates Ras-GRF (Bind to Ca2+)</t>
  </si>
  <si>
    <t>CaMCa4 + Ras-GRF2 &lt;-&gt; Ras-GRF2_CaMCa4</t>
  </si>
  <si>
    <t>JinJBC2014</t>
  </si>
  <si>
    <t>FarnsworthNature1995</t>
  </si>
  <si>
    <t>RasGRF activity is enhance with Ca2+ (bind to Cam)</t>
  </si>
  <si>
    <t>Ras-GRF2 activates Ras</t>
  </si>
  <si>
    <t>Ras-GRF2_CaMCa4 + RasGDP &lt;-&gt; RasGTP + Ras-GRF2_CaMCa4</t>
  </si>
  <si>
    <t>JainandBhalla, Jin et al. 2014</t>
  </si>
  <si>
    <t>Jin et al. 2014</t>
  </si>
  <si>
    <t xml:space="preserve">Dr. Feig suggest to use some affinity has Sos but with lower rates . Use 1/10th of each rate </t>
  </si>
  <si>
    <t>Ga to Rap1 by PKA</t>
  </si>
  <si>
    <t>activated Gsa and activated AC cause elavted cAMP, requires BAR</t>
  </si>
  <si>
    <t xml:space="preserve">SchmittMolcel2002, </t>
  </si>
  <si>
    <t>cAMP activates PKA</t>
  </si>
  <si>
    <t>SEE LINE 107</t>
  </si>
  <si>
    <t>Use Rates from Blackwell et al. 2018</t>
  </si>
  <si>
    <t>PKA phos Src at Ser17</t>
  </si>
  <si>
    <t> PKAc + Src &lt;-&gt; pSrc  + PKAc</t>
  </si>
  <si>
    <t xml:space="preserve">This step tiggers Src activation/autophosphorylation </t>
  </si>
  <si>
    <t>pSrc activates Cbl</t>
  </si>
  <si>
    <t>pSrc + Cbl &lt;-&gt; pCbl + Src</t>
  </si>
  <si>
    <t>induce Crk/C3G binding</t>
  </si>
  <si>
    <t>Crk_C3G + pCbl &lt;-&gt; Crk_C3G_pCbl</t>
  </si>
  <si>
    <t>YorkNature1988 says that this pathway is cause the max ERK activity</t>
  </si>
  <si>
    <t>inactivation of Cbl</t>
  </si>
  <si>
    <t>pCbl &lt;-&gt;Cbl</t>
  </si>
  <si>
    <t>inactivation of Src</t>
  </si>
  <si>
    <t>pSrc &lt;-&gt;Src</t>
  </si>
  <si>
    <t>Rap1 activation by C3G complex</t>
  </si>
  <si>
    <t>Crk_C3G_pCbl + Rap1GDP &lt;-&gt; Rap1GTP + Crk_C3G_pCbl</t>
  </si>
  <si>
    <t>Epac2 to Rap1</t>
  </si>
  <si>
    <t xml:space="preserve">Epac biding site B (higher affinity) </t>
  </si>
  <si>
    <t>Epac + cAMP &lt;-&gt; Epac_cAMP</t>
  </si>
  <si>
    <t>LucZack et al. 2017, Rooji  et al. 2000</t>
  </si>
  <si>
    <t>Rooij Nature1998, RooijJBC2000, EnserinkNCB2002</t>
  </si>
  <si>
    <t>Rooij has Kd=1.2 uM</t>
  </si>
  <si>
    <t>Epac activates Rap1</t>
  </si>
  <si>
    <t>Epac_camp + Rap1GDP &lt;-&gt; Epac_camp +RapGTP</t>
  </si>
  <si>
    <t>Rooij Nature1998, RooijJBC2000</t>
  </si>
  <si>
    <t>SynGAP</t>
  </si>
  <si>
    <t xml:space="preserve">SynGAP phospho by CamKII </t>
  </si>
  <si>
    <t>CamKII + SynGAP &lt;-&gt; pSynGAP + CamKII</t>
  </si>
  <si>
    <t xml:space="preserve">Optimized </t>
  </si>
  <si>
    <t xml:space="preserve">Oh </t>
  </si>
  <si>
    <t>pSyngap increases Rap1GAP activity (might not have sustain but trainsient)</t>
  </si>
  <si>
    <t>GAP activity of SynGAP to Ras</t>
  </si>
  <si>
    <t>Ras1GTP + SynGAP &lt;-&gt; Ras1GDP + SynGAP</t>
  </si>
  <si>
    <t>GAP activity of SynGAP to Rap1</t>
  </si>
  <si>
    <t>Rap1GTP + SynGAP &lt;-&gt; Rap1GDP + SynGAP</t>
  </si>
  <si>
    <t xml:space="preserve">estimated </t>
  </si>
  <si>
    <t>pena</t>
  </si>
  <si>
    <t>GAP activity of pSynGAP to Ras</t>
  </si>
  <si>
    <t>RasGTP + pSynGAP &lt;-&gt; RasGDP + pSynGAP</t>
  </si>
  <si>
    <t>GAP activity of pSynGAP to Rap1</t>
  </si>
  <si>
    <t>Rap1GTP + pSynGAP &lt;-&gt; Rap1GDP +pSynGAP</t>
  </si>
  <si>
    <t>inactivation of pSyngap</t>
  </si>
  <si>
    <t>psyngap ---syngap</t>
  </si>
  <si>
    <t>psyngap ---synden</t>
  </si>
  <si>
    <t>Araki et al. 2015</t>
  </si>
  <si>
    <t>Rap1 to MEK</t>
  </si>
  <si>
    <t xml:space="preserve">Rap1 activates bRaf </t>
  </si>
  <si>
    <t>Rap1GTP + B-Raf &lt;-&gt; B-Raf_Rap1GTP</t>
  </si>
  <si>
    <t>VosslerCellVol1997</t>
  </si>
  <si>
    <t>Rap1 binding to Raf-1 (inactif complex)</t>
  </si>
  <si>
    <t xml:space="preserve">Rap1GTP + Raf-1 ---&gt; RapGTP_Raf-1 + RasGTP </t>
  </si>
  <si>
    <t>VosslerCellVol1997, Schmitt-2004, KolchBiochemJ2004,YorkNature1988</t>
  </si>
  <si>
    <t>active B-Raf phospho  MEK</t>
  </si>
  <si>
    <t>B-Raf_Rap1GTP + MEK &lt;-&gt; pMEK + B-Raf_Rap1GTP</t>
  </si>
  <si>
    <t>active B-Raf phospho  pMEK</t>
  </si>
  <si>
    <t>B-Raf_Rap1GTP + pMEK &lt;-&gt; ppMEK + B-Raf_Rap1GTP</t>
  </si>
  <si>
    <t>PKA phospo Raf1</t>
  </si>
  <si>
    <t>PKA +bRaf &lt;-&gt; bRaf + PKA</t>
  </si>
  <si>
    <t xml:space="preserve">phospho bRaf phospho  MEK </t>
  </si>
  <si>
    <t xml:space="preserve"> pbRaf_Rap1GTP + MEK &lt;-&gt; pMEK + pbRaf_Rap1GTP</t>
  </si>
  <si>
    <t>Takahashi2017</t>
  </si>
  <si>
    <t xml:space="preserve"> pbRaf_Rap1GTP + pMEK &lt;-&gt; ppMEK + pbRaf_Rap1GTP</t>
  </si>
  <si>
    <t>ppMEK dephospho by PP2A</t>
  </si>
  <si>
    <t>ppMEK + PP2A &lt;-&gt; pMEK + PP2A</t>
  </si>
  <si>
    <t>pMEK dephospho by PP2A</t>
  </si>
  <si>
    <t>pMEK + PP2A &lt;-&gt; MEK + PP2A</t>
  </si>
  <si>
    <t>Ras to MEK</t>
  </si>
  <si>
    <t xml:space="preserve">Ras activates Raf1 step 1 </t>
  </si>
  <si>
    <t>RasGTP + Raf1 &lt;-&gt; Raf1_ RasGTP</t>
  </si>
  <si>
    <t xml:space="preserve">Ras activates Raf1 step 1 dimer </t>
  </si>
  <si>
    <t>2Raf1_ RasGTP &lt;-&gt;dRaf1_ RasGTP</t>
  </si>
  <si>
    <t xml:space="preserve">Ras activates bRaf </t>
  </si>
  <si>
    <t>RasGTP + bRaf&lt;-&gt; bRaf_RasGTP</t>
  </si>
  <si>
    <t>GTP bound Raf1 phospho  MEK (from Ras)</t>
  </si>
  <si>
    <t xml:space="preserve"> dRaf1_RasGTP + MEK &lt;-&gt; pMEK + dRaf1_RasGTP</t>
  </si>
  <si>
    <t>JainandBhalla (estimated, double kcat since it is a dimer)</t>
  </si>
  <si>
    <t xml:space="preserve"> dRaf1_RasGTP + pMEK &lt;-&gt; ppMEK + dRaf1_RasGTP</t>
  </si>
  <si>
    <t>GTP bound B-Raf phospho  MEK (from Ras)</t>
  </si>
  <si>
    <t>B-Raf _RasGTP + MEK &lt;-&gt; pMEK + B-Raf _RasGTP</t>
  </si>
  <si>
    <t>GTP bound B-Raf  phospho  MEK (from Ras)</t>
  </si>
  <si>
    <t>B-Raf _RasGTP + pMEK &lt;-&gt; ppMEK + B-Raf _RasGTP</t>
  </si>
  <si>
    <t>ppMEK + PP2A &lt;-&gt; MEK + PP2A</t>
  </si>
  <si>
    <t>MEK to ERK</t>
  </si>
  <si>
    <t xml:space="preserve">ERK phospho 1 </t>
  </si>
  <si>
    <t>ppMEK + ERK  &lt;-&gt; pERK + ppMEK</t>
  </si>
  <si>
    <t>ERK phospho 2</t>
  </si>
  <si>
    <t>ppMEK + ERK  &lt;-&gt; ppERK + ppMEK</t>
  </si>
  <si>
    <t xml:space="preserve">ppERK dephospho by MKP-1 </t>
  </si>
  <si>
    <t>ppERK + MKP-1 &lt;-&gt; pERK+ MKP-1</t>
  </si>
  <si>
    <t xml:space="preserve">pERK dephospho by MKP-1 </t>
  </si>
  <si>
    <t>pERK + MKP-1 &lt;-&gt; ERK+ MKP-1</t>
  </si>
  <si>
    <t xml:space="preserve">PKA </t>
  </si>
  <si>
    <t>PKA binding to cAMP step 1</t>
  </si>
  <si>
    <t>PKA + 2cAMP &lt;-&gt;PKAcAMP2</t>
  </si>
  <si>
    <t>PKA binding to cAMP step 2</t>
  </si>
  <si>
    <t>PKAcAMP2+2cAMP &lt;-&gt; PKAcAMP4</t>
  </si>
  <si>
    <t xml:space="preserve">PKA dissociation </t>
  </si>
  <si>
    <t>PKAcAMP4 &lt;-&gt; PKAr + PKAc</t>
  </si>
  <si>
    <t>PDE</t>
  </si>
  <si>
    <t>PDE2+cAMP &lt;-&gt; PDE2cAMP</t>
  </si>
  <si>
    <t>PDE2cAMP+cAMP &lt;-&gt; PDE2cAMP2 +AMP</t>
  </si>
  <si>
    <t>is this correct?</t>
  </si>
  <si>
    <t>PDE4+cAMP &lt;-&gt; PDE4 +AMP</t>
  </si>
  <si>
    <t xml:space="preserve">Calcium buffers </t>
  </si>
  <si>
    <t>convert to second (*1000)</t>
  </si>
  <si>
    <t xml:space="preserve">PUMP high affinity </t>
  </si>
  <si>
    <t xml:space="preserve">Ca+pmca &lt;-&gt; pmca + Caext </t>
  </si>
  <si>
    <t xml:space="preserve">PUMP low affinity </t>
  </si>
  <si>
    <t xml:space="preserve">Ca+ncx &lt;-&gt; ncx + Caext </t>
  </si>
  <si>
    <t xml:space="preserve">Leak </t>
  </si>
  <si>
    <t>Caext+Leak &lt;-&gt; Ca + Leak</t>
  </si>
  <si>
    <t xml:space="preserve">Calbindin </t>
  </si>
  <si>
    <t>Ca+Calbin &lt;-&gt; CalbinCa</t>
  </si>
  <si>
    <t>fixe buffer (CB)</t>
  </si>
  <si>
    <t>CB+Ca&lt;-&gt;Cca</t>
  </si>
  <si>
    <t>Matthews, E. A., &amp; Dietrich, D. (2015), Matthews, E. A., Schoch, S., &amp; Dietrich, D. (2013)</t>
  </si>
  <si>
    <t>CaM</t>
  </si>
  <si>
    <t>Ng+Cam &lt;-&gt; NgCam</t>
  </si>
  <si>
    <t>Cam+2Ca &lt;-&gt; CamCa2C</t>
  </si>
  <si>
    <t>CamCa2C + 2Ca &lt;-&gt; CamCa4</t>
  </si>
  <si>
    <t>Cam+2Ca &lt;-&gt; CamCa2N</t>
  </si>
  <si>
    <t>CamCa2N + 2Ca &lt;-&gt; CamCa4</t>
  </si>
  <si>
    <t xml:space="preserve">CaMKII </t>
  </si>
  <si>
    <t>CamCa4+CK &lt;-&gt; CKCamCa4</t>
  </si>
  <si>
    <t>2CKCamCa &lt;-&gt; CKpCamCa4+ CKCamCa4</t>
  </si>
  <si>
    <t>3CKCamCa &lt;-&gt; CKpCamCa4+ 2CKCamCa4</t>
  </si>
  <si>
    <t>4CKCamCa&lt;-&gt;CKpCamCa4+ 3CKCamCa4</t>
  </si>
  <si>
    <t>2 CKpCamCa4 + 2 CKCamCa4 &lt;-&gt; 3 CKpCamCa4 + 1 CKCamCa4</t>
  </si>
  <si>
    <t>CKpCamCa4 &lt;-&gt; CKp + CamCa4</t>
  </si>
  <si>
    <t>PP1</t>
  </si>
  <si>
    <t>CKp+PP1&lt;-&gt;CK + PP1</t>
  </si>
  <si>
    <t>CKpCamCa4 + PP1 &lt;-&gt; CKCamCa + PP1</t>
  </si>
  <si>
    <t>Ip35 + PP1 &lt;-&gt; Ip35PP1</t>
  </si>
  <si>
    <t>cAMP_PKA</t>
  </si>
  <si>
    <t>Jȩdrzejewska-Szmek et al. 2017</t>
  </si>
  <si>
    <t>Ca_CKII</t>
  </si>
  <si>
    <t>Kb  (/sec )</t>
  </si>
  <si>
    <t>CB+Ca&lt;-&gt;CBCa</t>
  </si>
  <si>
    <t xml:space="preserve">Matthews, E. A., &amp; Dietrich, D. (2015), Matthews, E. A., Schoch, S., &amp; Dietrich, D. (2013), Dan paper </t>
  </si>
  <si>
    <t>optimized,https://github.com/neurord/neurord_fit/tree/master/camkii</t>
  </si>
  <si>
    <t>optimized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</si>
</sst>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E+00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onsolas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0" fontId="3" fillId="0" borderId="0" xfId="0" applyNumberFormat="1" applyFont="1"/>
    <xf numFmtId="0" fontId="3" fillId="0" borderId="0" xfId="0" applyFont="1"/>
    <xf numFmtId="0" fontId="3" fillId="3" borderId="0" xfId="0" applyNumberFormat="1" applyFont="1" applyFill="1"/>
    <xf numFmtId="0" fontId="3" fillId="2" borderId="1" xfId="1" applyFont="1"/>
    <xf numFmtId="0" fontId="3" fillId="3" borderId="0" xfId="0" applyFont="1" applyFill="1"/>
    <xf numFmtId="164" fontId="3" fillId="0" borderId="0" xfId="0" applyNumberFormat="1" applyFont="1"/>
    <xf numFmtId="0" fontId="2" fillId="0" borderId="0" xfId="0" applyFont="1"/>
    <xf numFmtId="0" fontId="3" fillId="4" borderId="0" xfId="0" applyNumberFormat="1" applyFont="1" applyFill="1"/>
    <xf numFmtId="0" fontId="3" fillId="4" borderId="0" xfId="0" applyFont="1" applyFill="1"/>
    <xf numFmtId="0" fontId="3" fillId="4" borderId="1" xfId="1" applyFont="1" applyFill="1"/>
    <xf numFmtId="0" fontId="3" fillId="0" borderId="0" xfId="0" applyNumberFormat="1" applyFont="1" applyFill="1"/>
    <xf numFmtId="0" fontId="3" fillId="0" borderId="0" xfId="0" applyFont="1" applyFill="1"/>
    <xf numFmtId="0" fontId="3" fillId="0" borderId="1" xfId="1" applyFont="1" applyFill="1"/>
    <xf numFmtId="165" fontId="3" fillId="0" borderId="0" xfId="0" applyNumberFormat="1" applyFont="1"/>
    <xf numFmtId="11" fontId="3" fillId="0" borderId="0" xfId="0" applyNumberFormat="1" applyFont="1"/>
    <xf numFmtId="0" fontId="4" fillId="0" borderId="0" xfId="0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AEED9-FB0D-42FA-8A2E-98541A6936A2}">
  <dimension ref="A1:L138"/>
  <sheetViews>
    <sheetView tabSelected="1" workbookViewId="0">
      <selection sqref="A1:XFD1048576"/>
    </sheetView>
  </sheetViews>
  <sheetFormatPr defaultColWidth="8.7109375" defaultRowHeight="15" x14ac:dyDescent="0.25"/>
  <cols>
    <col min="1" max="1" width="57.28515625" style="2" bestFit="1" customWidth="1"/>
    <col min="2" max="2" width="68.7109375" style="2" bestFit="1" customWidth="1"/>
    <col min="3" max="3" width="11.85546875" style="2" bestFit="1" customWidth="1"/>
    <col min="4" max="5" width="18.140625" style="2" bestFit="1" customWidth="1"/>
    <col min="6" max="6" width="8.42578125" style="2" bestFit="1" customWidth="1"/>
    <col min="7" max="7" width="8.7109375" style="2"/>
    <col min="8" max="8" width="32.42578125" style="2" customWidth="1"/>
    <col min="9" max="9" width="46" style="2" customWidth="1"/>
    <col min="10" max="10" width="73.42578125" style="2" customWidth="1"/>
    <col min="11" max="12" width="9.85546875" style="2" bestFit="1" customWidth="1"/>
    <col min="13" max="16384" width="8.7109375" style="2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3" t="s">
        <v>10</v>
      </c>
      <c r="B2" s="1"/>
      <c r="C2" s="1"/>
      <c r="D2" s="1"/>
      <c r="E2" s="1"/>
      <c r="F2" s="1"/>
      <c r="G2" s="1"/>
      <c r="I2" s="2" t="s">
        <v>11</v>
      </c>
    </row>
    <row r="3" spans="1:10" x14ac:dyDescent="0.25">
      <c r="A3" s="1" t="s">
        <v>12</v>
      </c>
      <c r="B3" s="1" t="s">
        <v>13</v>
      </c>
      <c r="C3" s="1">
        <v>2.0000000000000001E-4</v>
      </c>
      <c r="D3" s="1">
        <v>0.1</v>
      </c>
      <c r="E3" s="1"/>
      <c r="F3" s="1"/>
      <c r="G3" s="1">
        <f>D3/C3</f>
        <v>500</v>
      </c>
      <c r="H3" s="2" t="s">
        <v>14</v>
      </c>
      <c r="I3" s="2" t="s">
        <v>15</v>
      </c>
      <c r="J3" s="4" t="s">
        <v>16</v>
      </c>
    </row>
    <row r="4" spans="1:10" x14ac:dyDescent="0.25">
      <c r="A4" s="1"/>
      <c r="B4" s="1" t="s">
        <v>17</v>
      </c>
      <c r="C4" s="1">
        <f>0.25/1000</f>
        <v>2.5000000000000001E-4</v>
      </c>
      <c r="D4" s="1">
        <v>1.6799999999999999E-2</v>
      </c>
      <c r="E4" s="1"/>
      <c r="F4" s="1"/>
      <c r="G4" s="1">
        <f>D4/C4</f>
        <v>67.199999999999989</v>
      </c>
      <c r="H4" s="2" t="s">
        <v>18</v>
      </c>
    </row>
    <row r="5" spans="1:10" x14ac:dyDescent="0.25">
      <c r="A5" s="1"/>
      <c r="B5" s="1" t="s">
        <v>19</v>
      </c>
      <c r="C5" s="1">
        <v>8.0000000000000002E-3</v>
      </c>
      <c r="D5" s="1">
        <v>0.128</v>
      </c>
      <c r="E5" s="1">
        <v>3.2000000000000001E-2</v>
      </c>
      <c r="F5" s="1"/>
      <c r="G5" s="1"/>
      <c r="J5" s="4"/>
    </row>
    <row r="6" spans="1:10" x14ac:dyDescent="0.25">
      <c r="A6" s="1" t="s">
        <v>20</v>
      </c>
      <c r="B6" s="1" t="s">
        <v>21</v>
      </c>
      <c r="C6" s="1">
        <v>5</v>
      </c>
      <c r="D6" s="1">
        <v>0.1</v>
      </c>
      <c r="E6" s="1"/>
      <c r="F6" s="1">
        <f>5*1000</f>
        <v>5000</v>
      </c>
      <c r="G6" s="1"/>
      <c r="H6" s="2" t="s">
        <v>18</v>
      </c>
      <c r="I6" s="2" t="s">
        <v>22</v>
      </c>
    </row>
    <row r="7" spans="1:10" x14ac:dyDescent="0.25">
      <c r="A7" s="1" t="s">
        <v>23</v>
      </c>
      <c r="B7" s="1" t="s">
        <v>24</v>
      </c>
      <c r="C7" s="1">
        <f>(E7+D7)/F7</f>
        <v>1.9800019800019799E-2</v>
      </c>
      <c r="D7" s="1">
        <v>0.8</v>
      </c>
      <c r="E7" s="1">
        <v>0.2</v>
      </c>
      <c r="F7" s="1">
        <f>0.050505*1000</f>
        <v>50.505000000000003</v>
      </c>
      <c r="G7" s="1"/>
      <c r="H7" s="2" t="s">
        <v>18</v>
      </c>
    </row>
    <row r="8" spans="1:10" x14ac:dyDescent="0.25">
      <c r="A8" s="1" t="s">
        <v>25</v>
      </c>
      <c r="B8" s="1" t="s">
        <v>26</v>
      </c>
      <c r="C8" s="1">
        <v>0.2</v>
      </c>
      <c r="D8" s="2">
        <v>0</v>
      </c>
      <c r="H8" s="2" t="s">
        <v>27</v>
      </c>
    </row>
    <row r="9" spans="1:10" x14ac:dyDescent="0.25">
      <c r="A9" s="2" t="s">
        <v>28</v>
      </c>
      <c r="B9" s="1" t="s">
        <v>29</v>
      </c>
      <c r="C9" s="1">
        <f>(D9+E9)/F9</f>
        <v>1.953125E-2</v>
      </c>
      <c r="D9" s="1">
        <v>40</v>
      </c>
      <c r="E9" s="1">
        <v>10</v>
      </c>
      <c r="F9" s="1">
        <f>2.56*1000</f>
        <v>2560</v>
      </c>
      <c r="H9" s="2" t="s">
        <v>18</v>
      </c>
      <c r="J9" s="4" t="s">
        <v>30</v>
      </c>
    </row>
    <row r="10" spans="1:10" x14ac:dyDescent="0.25">
      <c r="A10" s="2" t="s">
        <v>31</v>
      </c>
      <c r="B10" s="1" t="s">
        <v>32</v>
      </c>
      <c r="C10" s="1">
        <v>1</v>
      </c>
      <c r="D10" s="1">
        <v>0</v>
      </c>
      <c r="E10" s="1"/>
      <c r="F10" s="1"/>
      <c r="H10" s="2" t="s">
        <v>18</v>
      </c>
    </row>
    <row r="13" spans="1:10" x14ac:dyDescent="0.25">
      <c r="A13" s="5" t="s">
        <v>33</v>
      </c>
      <c r="E13" s="6"/>
    </row>
    <row r="14" spans="1:10" x14ac:dyDescent="0.25">
      <c r="A14" s="2" t="s">
        <v>34</v>
      </c>
      <c r="B14" s="2" t="s">
        <v>35</v>
      </c>
      <c r="C14" s="2">
        <v>0.06</v>
      </c>
      <c r="D14" s="2">
        <v>0.92400000000000004</v>
      </c>
      <c r="G14" s="2">
        <f>D14/C14</f>
        <v>15.400000000000002</v>
      </c>
      <c r="H14" s="2" t="s">
        <v>36</v>
      </c>
      <c r="I14" s="2" t="s">
        <v>37</v>
      </c>
      <c r="J14" s="2" t="s">
        <v>38</v>
      </c>
    </row>
    <row r="15" spans="1:10" x14ac:dyDescent="0.25">
      <c r="A15" s="2" t="s">
        <v>39</v>
      </c>
      <c r="B15" s="2" t="s">
        <v>40</v>
      </c>
      <c r="C15" s="2">
        <f>C7</f>
        <v>1.9800019800019799E-2</v>
      </c>
      <c r="D15" s="2">
        <f>D7</f>
        <v>0.8</v>
      </c>
      <c r="E15" s="2">
        <f>E7</f>
        <v>0.2</v>
      </c>
      <c r="G15" s="6"/>
      <c r="H15" s="2" t="s">
        <v>41</v>
      </c>
      <c r="I15" s="2" t="s">
        <v>42</v>
      </c>
      <c r="J15" s="2" t="s">
        <v>43</v>
      </c>
    </row>
    <row r="16" spans="1:10" x14ac:dyDescent="0.25">
      <c r="C16" s="7">
        <f>(D16+E16)/F16</f>
        <v>1.188001188001188E-2</v>
      </c>
      <c r="D16" s="7">
        <f>2*E16</f>
        <v>0.4</v>
      </c>
      <c r="E16" s="7">
        <f>E15</f>
        <v>0.2</v>
      </c>
      <c r="F16" s="7">
        <f>F7</f>
        <v>50.505000000000003</v>
      </c>
    </row>
    <row r="17" spans="1:10" x14ac:dyDescent="0.25">
      <c r="A17" s="3" t="s">
        <v>44</v>
      </c>
      <c r="B17" s="1"/>
      <c r="C17" s="1">
        <f>C7*50%</f>
        <v>9.9000099000098995E-3</v>
      </c>
      <c r="D17" s="1">
        <f>D7*50%</f>
        <v>0.4</v>
      </c>
      <c r="E17" s="1"/>
      <c r="F17" s="1"/>
      <c r="G17" s="1"/>
    </row>
    <row r="18" spans="1:10" s="9" customFormat="1" x14ac:dyDescent="0.25">
      <c r="A18" s="8" t="s">
        <v>45</v>
      </c>
      <c r="B18" s="8"/>
      <c r="C18" s="8"/>
      <c r="D18" s="8"/>
      <c r="E18" s="8"/>
      <c r="F18" s="8"/>
      <c r="G18" s="8"/>
      <c r="I18" s="9" t="s">
        <v>46</v>
      </c>
    </row>
    <row r="19" spans="1:10" s="9" customFormat="1" x14ac:dyDescent="0.25">
      <c r="A19" s="8" t="s">
        <v>47</v>
      </c>
      <c r="B19" s="8" t="s">
        <v>48</v>
      </c>
      <c r="C19" s="8"/>
      <c r="D19" s="8"/>
      <c r="E19" s="8"/>
      <c r="F19" s="8"/>
      <c r="G19" s="8"/>
      <c r="J19" s="10" t="s">
        <v>49</v>
      </c>
    </row>
    <row r="20" spans="1:10" x14ac:dyDescent="0.25">
      <c r="A20" s="1" t="s">
        <v>50</v>
      </c>
      <c r="B20" s="1" t="s">
        <v>51</v>
      </c>
      <c r="C20" s="1">
        <f>(D20+E20)/F20</f>
        <v>2.0408163265306123</v>
      </c>
      <c r="D20" s="1">
        <v>80</v>
      </c>
      <c r="E20" s="1">
        <v>20</v>
      </c>
      <c r="F20" s="1">
        <f>0.049*1000</f>
        <v>49</v>
      </c>
      <c r="G20" s="1"/>
      <c r="H20" s="2" t="s">
        <v>18</v>
      </c>
      <c r="J20" s="2" t="s">
        <v>52</v>
      </c>
    </row>
    <row r="21" spans="1:10" x14ac:dyDescent="0.25">
      <c r="A21" s="1" t="s">
        <v>53</v>
      </c>
      <c r="B21" s="1" t="s">
        <v>54</v>
      </c>
      <c r="C21" s="1">
        <f>(D21+E21)/F21</f>
        <v>0.4</v>
      </c>
      <c r="D21" s="1">
        <f>E21*4</f>
        <v>160</v>
      </c>
      <c r="E21" s="1">
        <v>40</v>
      </c>
      <c r="F21" s="1">
        <f>0.5*1000</f>
        <v>500</v>
      </c>
      <c r="G21" s="1"/>
      <c r="H21" s="2" t="s">
        <v>18</v>
      </c>
    </row>
    <row r="22" spans="1:10" x14ac:dyDescent="0.25">
      <c r="A22" s="1" t="s">
        <v>55</v>
      </c>
      <c r="B22" s="1" t="s">
        <v>56</v>
      </c>
      <c r="C22" s="1">
        <f>1/1000</f>
        <v>1E-3</v>
      </c>
      <c r="D22" s="1">
        <v>0.2</v>
      </c>
      <c r="E22" s="1"/>
      <c r="F22" s="1"/>
      <c r="G22" s="1">
        <f>D22/C22</f>
        <v>200</v>
      </c>
      <c r="H22" s="2" t="s">
        <v>18</v>
      </c>
      <c r="J22" s="2" t="s">
        <v>57</v>
      </c>
    </row>
    <row r="23" spans="1:10" x14ac:dyDescent="0.25">
      <c r="A23" s="1" t="s">
        <v>58</v>
      </c>
      <c r="B23" s="1" t="s">
        <v>59</v>
      </c>
      <c r="C23" s="1">
        <v>100</v>
      </c>
      <c r="D23" s="1">
        <v>0</v>
      </c>
      <c r="E23" s="1"/>
      <c r="F23" s="1"/>
      <c r="G23" s="1"/>
      <c r="H23" s="2" t="s">
        <v>18</v>
      </c>
    </row>
    <row r="24" spans="1:10" x14ac:dyDescent="0.25">
      <c r="A24" s="1" t="s">
        <v>60</v>
      </c>
      <c r="B24" s="1" t="s">
        <v>61</v>
      </c>
      <c r="C24" s="1">
        <v>100</v>
      </c>
      <c r="D24" s="1">
        <v>0</v>
      </c>
      <c r="E24" s="1"/>
      <c r="F24" s="1"/>
      <c r="G24" s="1"/>
      <c r="H24" s="2" t="s">
        <v>18</v>
      </c>
    </row>
    <row r="25" spans="1:10" x14ac:dyDescent="0.25">
      <c r="A25" s="1" t="s">
        <v>62</v>
      </c>
      <c r="B25" s="1" t="s">
        <v>63</v>
      </c>
      <c r="C25" s="1">
        <f>(D25+E25)/F25</f>
        <v>1.0101010101010102E-2</v>
      </c>
      <c r="D25" s="1">
        <f>4*E25</f>
        <v>0.08</v>
      </c>
      <c r="E25" s="1">
        <v>0.02</v>
      </c>
      <c r="F25" s="1">
        <f>1000*0.0099</f>
        <v>9.9</v>
      </c>
      <c r="G25" s="1"/>
      <c r="H25" s="2" t="s">
        <v>18</v>
      </c>
    </row>
    <row r="27" spans="1:10" x14ac:dyDescent="0.25">
      <c r="A27" s="3" t="s">
        <v>64</v>
      </c>
      <c r="B27" s="1"/>
      <c r="C27" s="1"/>
      <c r="D27" s="1"/>
      <c r="E27" s="1"/>
      <c r="F27" s="1"/>
      <c r="G27" s="1"/>
    </row>
    <row r="28" spans="1:10" s="12" customFormat="1" x14ac:dyDescent="0.25">
      <c r="A28" s="11" t="s">
        <v>65</v>
      </c>
      <c r="B28" s="11" t="s">
        <v>66</v>
      </c>
      <c r="C28" s="11">
        <f>D28/G28</f>
        <v>1.21E-4</v>
      </c>
      <c r="D28" s="2">
        <v>0.1452</v>
      </c>
      <c r="E28" s="11"/>
      <c r="F28" s="11"/>
      <c r="G28" s="11">
        <v>1200</v>
      </c>
      <c r="H28" s="12" t="s">
        <v>67</v>
      </c>
      <c r="I28" s="12" t="s">
        <v>68</v>
      </c>
      <c r="J28" s="12" t="s">
        <v>69</v>
      </c>
    </row>
    <row r="29" spans="1:10" s="12" customFormat="1" x14ac:dyDescent="0.25">
      <c r="A29" s="11" t="s">
        <v>70</v>
      </c>
      <c r="B29" s="11" t="s">
        <v>71</v>
      </c>
      <c r="C29" s="11">
        <v>1.1999999999999999E-3</v>
      </c>
      <c r="D29" s="11">
        <v>0.96</v>
      </c>
      <c r="E29" s="11">
        <v>0.24</v>
      </c>
      <c r="F29" s="11">
        <f>(E29+D29)/(C29)</f>
        <v>1000</v>
      </c>
      <c r="G29" s="11">
        <f>D29/C29</f>
        <v>800</v>
      </c>
      <c r="H29" s="12" t="s">
        <v>14</v>
      </c>
      <c r="I29" s="12" t="s">
        <v>72</v>
      </c>
    </row>
    <row r="31" spans="1:10" x14ac:dyDescent="0.25">
      <c r="A31" s="5" t="s">
        <v>73</v>
      </c>
    </row>
    <row r="32" spans="1:10" x14ac:dyDescent="0.25">
      <c r="A32" s="2" t="s">
        <v>74</v>
      </c>
      <c r="B32" s="1" t="s">
        <v>75</v>
      </c>
      <c r="C32" s="1">
        <f>0.000306725819298745*1000</f>
        <v>0.30672581929874498</v>
      </c>
      <c r="D32" s="1">
        <f>0.0587151555317972*1000</f>
        <v>58.715155531797201</v>
      </c>
      <c r="E32" s="1">
        <f>0.000648433041068053*1000</f>
        <v>0.648433041068053</v>
      </c>
      <c r="F32" s="1">
        <f>(D32+E32)/(C32)</f>
        <v>193.53958759841561</v>
      </c>
      <c r="G32" s="1"/>
      <c r="H32" s="2" t="s">
        <v>76</v>
      </c>
      <c r="I32" s="2" t="s">
        <v>77</v>
      </c>
      <c r="J32" s="2" t="s">
        <v>78</v>
      </c>
    </row>
    <row r="33" spans="1:10" x14ac:dyDescent="0.25">
      <c r="A33" s="2" t="s">
        <v>79</v>
      </c>
      <c r="B33" s="1" t="s">
        <v>80</v>
      </c>
      <c r="C33" s="1">
        <v>8.1999999999999998E-4</v>
      </c>
      <c r="D33" s="1">
        <v>0.82</v>
      </c>
      <c r="E33" s="1">
        <v>0.20499999999999999</v>
      </c>
      <c r="F33" s="1">
        <f>(D33+E33)/(C33)</f>
        <v>1250</v>
      </c>
      <c r="G33" s="1"/>
      <c r="H33" s="2" t="s">
        <v>76</v>
      </c>
      <c r="I33" s="2" t="s">
        <v>77</v>
      </c>
    </row>
    <row r="34" spans="1:10" x14ac:dyDescent="0.25">
      <c r="A34" s="2" t="s">
        <v>81</v>
      </c>
      <c r="B34" s="1" t="s">
        <v>82</v>
      </c>
      <c r="C34" s="1">
        <f>D34/G34</f>
        <v>3.2000000000000002E-3</v>
      </c>
      <c r="D34" s="1">
        <f>4*E34</f>
        <v>3.2</v>
      </c>
      <c r="E34" s="1">
        <v>0.8</v>
      </c>
      <c r="F34" s="1">
        <f>(D34+E34)/C34</f>
        <v>1250</v>
      </c>
      <c r="G34" s="1">
        <v>1000</v>
      </c>
      <c r="H34" s="2" t="s">
        <v>83</v>
      </c>
      <c r="I34" s="2" t="s">
        <v>84</v>
      </c>
    </row>
    <row r="35" spans="1:10" x14ac:dyDescent="0.25">
      <c r="A35" s="2" t="s">
        <v>85</v>
      </c>
      <c r="B35" s="1" t="s">
        <v>86</v>
      </c>
      <c r="C35" s="1">
        <v>1.1199999999999999E-3</v>
      </c>
      <c r="D35" s="1">
        <v>1.1120000000000001</v>
      </c>
      <c r="E35" s="1">
        <v>0.27900000000000003</v>
      </c>
      <c r="F35" s="1">
        <f>(D35+E35)/C35</f>
        <v>1241.9642857142858</v>
      </c>
      <c r="G35" s="1"/>
      <c r="H35" s="2" t="s">
        <v>76</v>
      </c>
      <c r="I35" s="2" t="s">
        <v>77</v>
      </c>
    </row>
    <row r="36" spans="1:10" x14ac:dyDescent="0.25">
      <c r="A36" s="2" t="s">
        <v>87</v>
      </c>
      <c r="B36" s="1" t="s">
        <v>88</v>
      </c>
      <c r="C36" s="1">
        <v>6.1399999999999996E-3</v>
      </c>
      <c r="D36" s="1">
        <v>6.14</v>
      </c>
      <c r="E36" s="1">
        <v>1.53</v>
      </c>
      <c r="F36" s="1">
        <f>(D36+E36)/C36</f>
        <v>1249.1856677524431</v>
      </c>
      <c r="G36" s="1"/>
      <c r="H36" s="2" t="s">
        <v>83</v>
      </c>
      <c r="I36" s="2" t="s">
        <v>77</v>
      </c>
    </row>
    <row r="37" spans="1:10" x14ac:dyDescent="0.25">
      <c r="A37" s="2" t="s">
        <v>89</v>
      </c>
      <c r="B37" s="1" t="s">
        <v>90</v>
      </c>
      <c r="C37" s="1">
        <v>1</v>
      </c>
      <c r="D37" s="1">
        <v>0</v>
      </c>
      <c r="E37" s="1"/>
      <c r="F37" s="1"/>
      <c r="G37" s="1"/>
      <c r="H37" s="2" t="s">
        <v>83</v>
      </c>
    </row>
    <row r="38" spans="1:10" x14ac:dyDescent="0.25">
      <c r="B38" s="1" t="s">
        <v>91</v>
      </c>
      <c r="C38" s="1">
        <v>2.5000000000000001E-2</v>
      </c>
      <c r="D38" s="1">
        <v>2.5000000000000001E-2</v>
      </c>
      <c r="E38" s="1"/>
      <c r="F38" s="1"/>
      <c r="G38" s="1"/>
      <c r="H38" s="2" t="s">
        <v>83</v>
      </c>
      <c r="I38" s="2" t="s">
        <v>92</v>
      </c>
    </row>
    <row r="39" spans="1:10" x14ac:dyDescent="0.25">
      <c r="A39" s="5" t="s">
        <v>93</v>
      </c>
      <c r="B39" s="1"/>
      <c r="C39" s="1"/>
      <c r="D39" s="1"/>
      <c r="E39" s="1"/>
      <c r="F39" s="1"/>
      <c r="G39" s="1"/>
    </row>
    <row r="40" spans="1:10" x14ac:dyDescent="0.25">
      <c r="A40" s="2" t="s">
        <v>94</v>
      </c>
      <c r="B40" s="1" t="s">
        <v>95</v>
      </c>
      <c r="C40" s="1">
        <v>0.06</v>
      </c>
      <c r="D40" s="1">
        <v>1</v>
      </c>
      <c r="E40" s="1"/>
      <c r="F40" s="1"/>
      <c r="G40" s="1">
        <f>D40/C40</f>
        <v>16.666666666666668</v>
      </c>
      <c r="H40" s="2" t="s">
        <v>18</v>
      </c>
      <c r="I40" s="2" t="s">
        <v>96</v>
      </c>
      <c r="J40" s="13"/>
    </row>
    <row r="41" spans="1:10" x14ac:dyDescent="0.25">
      <c r="A41" s="2" t="s">
        <v>97</v>
      </c>
      <c r="B41" s="1" t="s">
        <v>98</v>
      </c>
      <c r="C41" s="1">
        <v>6.0000000000000001E-3</v>
      </c>
      <c r="D41" s="1">
        <v>0.5</v>
      </c>
      <c r="E41" s="1"/>
      <c r="F41" s="1"/>
      <c r="G41" s="1">
        <f>D41/C41</f>
        <v>83.333333333333329</v>
      </c>
      <c r="I41" s="2" t="s">
        <v>99</v>
      </c>
    </row>
    <row r="42" spans="1:10" x14ac:dyDescent="0.25">
      <c r="A42" s="2" t="s">
        <v>100</v>
      </c>
      <c r="B42" s="1" t="s">
        <v>101</v>
      </c>
      <c r="C42" s="1">
        <f t="shared" ref="C42:C48" si="0">(D42+E42)/F42</f>
        <v>9.3749999999999997E-3</v>
      </c>
      <c r="D42" s="1">
        <v>1.2</v>
      </c>
      <c r="E42" s="1">
        <v>0.3</v>
      </c>
      <c r="F42" s="1">
        <f>0.16*1000</f>
        <v>160</v>
      </c>
      <c r="G42" s="1"/>
      <c r="H42" s="2" t="s">
        <v>18</v>
      </c>
      <c r="I42" s="2" t="s">
        <v>96</v>
      </c>
    </row>
    <row r="43" spans="1:10" x14ac:dyDescent="0.25">
      <c r="A43" s="2" t="s">
        <v>102</v>
      </c>
      <c r="B43" s="1" t="s">
        <v>103</v>
      </c>
      <c r="C43" s="1">
        <f t="shared" si="0"/>
        <v>9.3749999999999997E-3</v>
      </c>
      <c r="D43" s="1">
        <v>1.2</v>
      </c>
      <c r="E43" s="1">
        <v>0.3</v>
      </c>
      <c r="F43" s="1">
        <f>0.16*1000</f>
        <v>160</v>
      </c>
      <c r="G43" s="1"/>
      <c r="H43" s="2" t="s">
        <v>18</v>
      </c>
      <c r="I43" s="2" t="s">
        <v>96</v>
      </c>
      <c r="J43" s="13"/>
    </row>
    <row r="44" spans="1:10" x14ac:dyDescent="0.25">
      <c r="A44" s="2" t="s">
        <v>104</v>
      </c>
      <c r="B44" s="1" t="s">
        <v>105</v>
      </c>
      <c r="C44" s="1">
        <f t="shared" si="0"/>
        <v>2.9999400011999759E-4</v>
      </c>
      <c r="D44" s="1">
        <v>16</v>
      </c>
      <c r="E44" s="1">
        <v>4</v>
      </c>
      <c r="F44" s="1">
        <f>66.668*1000</f>
        <v>66668</v>
      </c>
      <c r="G44" s="1"/>
      <c r="H44" s="2" t="s">
        <v>18</v>
      </c>
    </row>
    <row r="45" spans="1:10" x14ac:dyDescent="0.25">
      <c r="A45" s="2" t="s">
        <v>106</v>
      </c>
      <c r="B45" s="1" t="s">
        <v>107</v>
      </c>
      <c r="C45" s="1">
        <f t="shared" si="0"/>
        <v>9.4286253064303216E-3</v>
      </c>
      <c r="D45" s="1">
        <v>1.2</v>
      </c>
      <c r="E45" s="1">
        <v>0.3</v>
      </c>
      <c r="F45" s="1">
        <f>0.15909*1000</f>
        <v>159.09</v>
      </c>
      <c r="G45" s="1"/>
      <c r="H45" s="2" t="s">
        <v>18</v>
      </c>
      <c r="I45" s="2" t="s">
        <v>108</v>
      </c>
    </row>
    <row r="46" spans="1:10" x14ac:dyDescent="0.25">
      <c r="A46" s="2" t="s">
        <v>106</v>
      </c>
      <c r="B46" s="1" t="s">
        <v>109</v>
      </c>
      <c r="C46" s="1">
        <f t="shared" si="0"/>
        <v>9.4286253064303216E-3</v>
      </c>
      <c r="D46" s="1">
        <v>1.2</v>
      </c>
      <c r="E46" s="1">
        <v>0.3</v>
      </c>
      <c r="F46" s="1">
        <f>0.15909*1000</f>
        <v>159.09</v>
      </c>
      <c r="G46" s="1"/>
      <c r="H46" s="2" t="s">
        <v>18</v>
      </c>
    </row>
    <row r="47" spans="1:10" x14ac:dyDescent="0.25">
      <c r="A47" s="2" t="s">
        <v>110</v>
      </c>
      <c r="B47" s="1" t="s">
        <v>111</v>
      </c>
      <c r="C47" s="1">
        <f t="shared" si="0"/>
        <v>1.9160758766047135E-3</v>
      </c>
      <c r="D47" s="1">
        <v>24</v>
      </c>
      <c r="E47" s="1">
        <v>6</v>
      </c>
      <c r="F47" s="1">
        <f>15.657 *1000</f>
        <v>15657</v>
      </c>
      <c r="G47" s="1"/>
      <c r="H47" s="2" t="s">
        <v>18</v>
      </c>
    </row>
    <row r="48" spans="1:10" x14ac:dyDescent="0.25">
      <c r="A48" s="2" t="s">
        <v>112</v>
      </c>
      <c r="B48" s="1" t="s">
        <v>113</v>
      </c>
      <c r="C48" s="1">
        <f t="shared" si="0"/>
        <v>1.9160758766047135E-3</v>
      </c>
      <c r="D48" s="1">
        <v>24</v>
      </c>
      <c r="E48" s="1">
        <v>6</v>
      </c>
      <c r="F48" s="1">
        <f>15.657 *1000</f>
        <v>15657</v>
      </c>
      <c r="G48" s="1"/>
      <c r="H48" s="2" t="s">
        <v>18</v>
      </c>
    </row>
    <row r="49" spans="1:10" x14ac:dyDescent="0.25">
      <c r="B49" s="1"/>
      <c r="C49" s="1"/>
      <c r="D49" s="1"/>
      <c r="E49" s="1"/>
      <c r="F49" s="1"/>
      <c r="G49" s="1"/>
    </row>
    <row r="50" spans="1:10" x14ac:dyDescent="0.25">
      <c r="A50" s="5" t="s">
        <v>114</v>
      </c>
      <c r="B50" s="1"/>
      <c r="C50" s="1"/>
      <c r="D50" s="1"/>
      <c r="E50" s="1"/>
      <c r="F50" s="1"/>
      <c r="G50" s="1"/>
    </row>
    <row r="51" spans="1:10" x14ac:dyDescent="0.25">
      <c r="A51" s="2" t="s">
        <v>115</v>
      </c>
      <c r="B51" s="1" t="s">
        <v>116</v>
      </c>
      <c r="C51" s="1">
        <v>0.06</v>
      </c>
      <c r="D51" s="1">
        <v>1</v>
      </c>
      <c r="E51" s="1"/>
      <c r="F51" s="1"/>
      <c r="G51" s="1">
        <f>D51/(C51)</f>
        <v>16.666666666666668</v>
      </c>
      <c r="H51" s="2" t="s">
        <v>18</v>
      </c>
    </row>
    <row r="52" spans="1:10" x14ac:dyDescent="0.25">
      <c r="A52" s="2" t="s">
        <v>117</v>
      </c>
      <c r="B52" s="2" t="s">
        <v>118</v>
      </c>
      <c r="C52" s="14">
        <v>9.9989999999999992E-3</v>
      </c>
      <c r="D52" s="2">
        <v>0.5</v>
      </c>
    </row>
    <row r="53" spans="1:10" x14ac:dyDescent="0.25">
      <c r="A53" s="2" t="s">
        <v>119</v>
      </c>
      <c r="B53" s="1" t="s">
        <v>120</v>
      </c>
      <c r="C53" s="1">
        <v>6.0000000000000001E-3</v>
      </c>
      <c r="D53" s="1">
        <v>0.5</v>
      </c>
      <c r="E53" s="1"/>
      <c r="F53" s="1"/>
      <c r="G53" s="2">
        <f>D53/C53</f>
        <v>83.333333333333329</v>
      </c>
      <c r="H53" s="2" t="s">
        <v>18</v>
      </c>
      <c r="J53" s="13"/>
    </row>
    <row r="54" spans="1:10" x14ac:dyDescent="0.25">
      <c r="A54" s="2" t="s">
        <v>121</v>
      </c>
      <c r="B54" s="1" t="s">
        <v>122</v>
      </c>
      <c r="C54" s="2">
        <f>(D54+E54)/F54</f>
        <v>1.8857250612860643E-2</v>
      </c>
      <c r="D54" s="1">
        <v>2.4</v>
      </c>
      <c r="E54" s="1">
        <v>0.6</v>
      </c>
      <c r="F54" s="1">
        <v>159.09</v>
      </c>
      <c r="H54" s="2" t="s">
        <v>123</v>
      </c>
    </row>
    <row r="55" spans="1:10" x14ac:dyDescent="0.25">
      <c r="A55" s="2" t="s">
        <v>121</v>
      </c>
      <c r="B55" s="1" t="s">
        <v>124</v>
      </c>
      <c r="C55" s="2">
        <f>(D55+E55)/F55</f>
        <v>1.8857250612860643E-2</v>
      </c>
      <c r="D55" s="1">
        <v>2.4</v>
      </c>
      <c r="E55" s="1">
        <v>0.6</v>
      </c>
      <c r="F55" s="1">
        <v>159.09</v>
      </c>
      <c r="H55" s="2" t="s">
        <v>18</v>
      </c>
    </row>
    <row r="56" spans="1:10" x14ac:dyDescent="0.25">
      <c r="A56" s="2" t="s">
        <v>125</v>
      </c>
      <c r="B56" s="1" t="s">
        <v>126</v>
      </c>
      <c r="C56" s="1">
        <f>(E56+D56)/F56</f>
        <v>6.2857502042868814E-3</v>
      </c>
      <c r="D56" s="1">
        <f t="shared" ref="D56:D59" si="1">4*E56</f>
        <v>0.8</v>
      </c>
      <c r="E56" s="1">
        <v>0.2</v>
      </c>
      <c r="F56" s="1">
        <f>0.15909*1000</f>
        <v>159.09</v>
      </c>
      <c r="H56" s="2" t="s">
        <v>18</v>
      </c>
    </row>
    <row r="57" spans="1:10" x14ac:dyDescent="0.25">
      <c r="A57" s="2" t="s">
        <v>127</v>
      </c>
      <c r="B57" s="1" t="s">
        <v>128</v>
      </c>
      <c r="C57" s="1">
        <f>(E57+D57)/F57</f>
        <v>6.2857502042868814E-3</v>
      </c>
      <c r="D57" s="1">
        <f t="shared" si="1"/>
        <v>0.8</v>
      </c>
      <c r="E57" s="1">
        <v>0.2</v>
      </c>
      <c r="F57" s="1">
        <f>0.15909*1000</f>
        <v>159.09</v>
      </c>
      <c r="H57" s="2" t="s">
        <v>18</v>
      </c>
    </row>
    <row r="58" spans="1:10" x14ac:dyDescent="0.25">
      <c r="A58" s="2" t="s">
        <v>110</v>
      </c>
      <c r="B58" s="1" t="s">
        <v>111</v>
      </c>
      <c r="C58" s="1">
        <f>(E58+D58)/F58</f>
        <v>1.9160758766047135E-3</v>
      </c>
      <c r="D58" s="1">
        <f t="shared" si="1"/>
        <v>24</v>
      </c>
      <c r="E58" s="1">
        <v>6</v>
      </c>
      <c r="F58" s="1">
        <f>15.657*1000</f>
        <v>15657</v>
      </c>
      <c r="H58" s="2" t="s">
        <v>18</v>
      </c>
    </row>
    <row r="59" spans="1:10" x14ac:dyDescent="0.25">
      <c r="A59" s="2" t="s">
        <v>112</v>
      </c>
      <c r="B59" s="1" t="s">
        <v>129</v>
      </c>
      <c r="C59" s="1">
        <f>(E59+D59)/F59</f>
        <v>1.9160758766047135E-3</v>
      </c>
      <c r="D59" s="1">
        <f t="shared" si="1"/>
        <v>24</v>
      </c>
      <c r="E59" s="1">
        <v>6</v>
      </c>
      <c r="F59" s="1">
        <f>15.657*1000</f>
        <v>15657</v>
      </c>
      <c r="H59" s="2" t="s">
        <v>18</v>
      </c>
    </row>
    <row r="60" spans="1:10" x14ac:dyDescent="0.25">
      <c r="B60" s="1"/>
      <c r="C60" s="1"/>
      <c r="D60" s="1"/>
      <c r="E60" s="1"/>
      <c r="F60" s="1"/>
    </row>
    <row r="61" spans="1:10" x14ac:dyDescent="0.25">
      <c r="B61" s="1"/>
      <c r="C61" s="1"/>
      <c r="D61" s="1"/>
      <c r="E61" s="1"/>
      <c r="F61" s="1"/>
    </row>
    <row r="62" spans="1:10" x14ac:dyDescent="0.25">
      <c r="A62" s="5" t="s">
        <v>130</v>
      </c>
      <c r="B62" s="1"/>
      <c r="C62" s="1"/>
      <c r="D62" s="1"/>
      <c r="E62" s="1"/>
      <c r="F62" s="1"/>
    </row>
    <row r="63" spans="1:10" x14ac:dyDescent="0.25">
      <c r="A63" s="2" t="s">
        <v>131</v>
      </c>
      <c r="B63" s="1" t="s">
        <v>132</v>
      </c>
      <c r="C63" s="1">
        <f>(D63+E63)/F63</f>
        <v>3.2400207361327114E-2</v>
      </c>
      <c r="D63" s="1">
        <v>1.2</v>
      </c>
      <c r="E63" s="1">
        <v>0.3</v>
      </c>
      <c r="F63" s="1">
        <f>0.046296*1000</f>
        <v>46.295999999999999</v>
      </c>
      <c r="H63" s="2" t="s">
        <v>18</v>
      </c>
    </row>
    <row r="64" spans="1:10" x14ac:dyDescent="0.25">
      <c r="A64" s="2" t="s">
        <v>133</v>
      </c>
      <c r="B64" s="1" t="s">
        <v>134</v>
      </c>
      <c r="C64" s="1">
        <f>(D64+E64)/F64</f>
        <v>3.2400207361327114E-2</v>
      </c>
      <c r="D64" s="1">
        <v>1.2</v>
      </c>
      <c r="E64" s="1">
        <v>0.3</v>
      </c>
      <c r="F64" s="1">
        <f>0.046296*1000</f>
        <v>46.295999999999999</v>
      </c>
      <c r="H64" s="2" t="s">
        <v>18</v>
      </c>
    </row>
    <row r="65" spans="1:12" x14ac:dyDescent="0.25">
      <c r="B65" s="1"/>
      <c r="C65" s="1"/>
      <c r="D65" s="1"/>
      <c r="E65" s="1"/>
      <c r="F65" s="1"/>
    </row>
    <row r="66" spans="1:12" x14ac:dyDescent="0.25">
      <c r="A66" s="2" t="s">
        <v>135</v>
      </c>
      <c r="B66" s="1" t="s">
        <v>136</v>
      </c>
      <c r="C66" s="1">
        <f>(D66+E66)/F66</f>
        <v>0.15037593984962405</v>
      </c>
      <c r="D66" s="1">
        <v>16</v>
      </c>
      <c r="E66" s="1">
        <v>4</v>
      </c>
      <c r="F66" s="1">
        <f>0.133*1000</f>
        <v>133</v>
      </c>
      <c r="H66" s="2" t="s">
        <v>18</v>
      </c>
    </row>
    <row r="67" spans="1:12" x14ac:dyDescent="0.25">
      <c r="A67" s="2" t="s">
        <v>137</v>
      </c>
      <c r="B67" s="1" t="s">
        <v>138</v>
      </c>
      <c r="C67" s="1">
        <f>(D67+E67)/F67</f>
        <v>0.15037593984962405</v>
      </c>
      <c r="D67" s="1">
        <v>16</v>
      </c>
      <c r="E67" s="1">
        <v>4</v>
      </c>
      <c r="F67" s="1">
        <f>0.133*1000</f>
        <v>133</v>
      </c>
      <c r="H67" s="2" t="s">
        <v>18</v>
      </c>
    </row>
    <row r="68" spans="1:12" x14ac:dyDescent="0.25">
      <c r="B68" s="1"/>
      <c r="C68" s="1"/>
      <c r="D68" s="1"/>
      <c r="E68" s="1"/>
      <c r="F68" s="1"/>
    </row>
    <row r="69" spans="1:12" x14ac:dyDescent="0.25">
      <c r="A69" s="5" t="s">
        <v>139</v>
      </c>
      <c r="H69" s="7"/>
      <c r="J69" s="13"/>
    </row>
    <row r="70" spans="1:12" x14ac:dyDescent="0.25">
      <c r="A70" s="2" t="s">
        <v>140</v>
      </c>
      <c r="B70" s="2" t="s">
        <v>141</v>
      </c>
      <c r="C70" s="1">
        <v>2.1599999999999999E-4</v>
      </c>
      <c r="D70" s="2">
        <v>0.06</v>
      </c>
    </row>
    <row r="71" spans="1:12" x14ac:dyDescent="0.25">
      <c r="A71" s="2" t="s">
        <v>142</v>
      </c>
      <c r="B71" s="2" t="s">
        <v>143</v>
      </c>
      <c r="C71" s="15">
        <v>3.5E-4</v>
      </c>
      <c r="D71" s="2">
        <v>0.6</v>
      </c>
    </row>
    <row r="72" spans="1:12" x14ac:dyDescent="0.25">
      <c r="A72" s="2" t="s">
        <v>144</v>
      </c>
      <c r="B72" s="2" t="s">
        <v>145</v>
      </c>
      <c r="C72" s="2">
        <v>0.24</v>
      </c>
      <c r="D72" s="2">
        <v>2.5499999999999998E-2</v>
      </c>
    </row>
    <row r="74" spans="1:12" x14ac:dyDescent="0.25">
      <c r="A74" s="5" t="s">
        <v>146</v>
      </c>
    </row>
    <row r="75" spans="1:12" x14ac:dyDescent="0.25">
      <c r="B75" s="2" t="s">
        <v>147</v>
      </c>
      <c r="C75" s="2">
        <v>2.0000000000000002E-5</v>
      </c>
      <c r="D75" s="2">
        <v>0.5</v>
      </c>
    </row>
    <row r="76" spans="1:12" x14ac:dyDescent="0.25">
      <c r="B76" s="2" t="s">
        <v>148</v>
      </c>
      <c r="C76" s="2">
        <v>5.8999999999999999E-3</v>
      </c>
      <c r="D76" s="2">
        <v>0.5</v>
      </c>
      <c r="E76" s="2">
        <v>5.4</v>
      </c>
      <c r="H76" s="7" t="s">
        <v>149</v>
      </c>
    </row>
    <row r="77" spans="1:12" x14ac:dyDescent="0.25">
      <c r="B77" s="2" t="s">
        <v>150</v>
      </c>
      <c r="C77" s="2">
        <v>2.1600000000000001E-2</v>
      </c>
      <c r="D77" s="2">
        <v>68.95</v>
      </c>
      <c r="E77" s="2">
        <v>17.233000000000001</v>
      </c>
      <c r="H77" s="7" t="s">
        <v>149</v>
      </c>
    </row>
    <row r="78" spans="1:12" x14ac:dyDescent="0.25">
      <c r="H78" s="7"/>
    </row>
    <row r="79" spans="1:12" x14ac:dyDescent="0.25">
      <c r="A79" s="5" t="s">
        <v>151</v>
      </c>
      <c r="H79" s="7" t="s">
        <v>152</v>
      </c>
    </row>
    <row r="80" spans="1:12" x14ac:dyDescent="0.25">
      <c r="A80" s="2" t="s">
        <v>153</v>
      </c>
      <c r="B80" s="2" t="s">
        <v>154</v>
      </c>
      <c r="C80" s="15">
        <v>0.5</v>
      </c>
      <c r="D80" s="2">
        <v>7</v>
      </c>
      <c r="E80" s="2">
        <v>3.5</v>
      </c>
      <c r="J80" s="15"/>
      <c r="K80" s="15"/>
      <c r="L80" s="15"/>
    </row>
    <row r="81" spans="1:12" x14ac:dyDescent="0.25">
      <c r="A81" s="2" t="s">
        <v>155</v>
      </c>
      <c r="B81" s="2" t="s">
        <v>156</v>
      </c>
      <c r="C81" s="15">
        <v>1.6799999999999999E-2</v>
      </c>
      <c r="D81" s="2">
        <v>11.2</v>
      </c>
      <c r="E81" s="2">
        <v>5.6</v>
      </c>
      <c r="J81" s="15"/>
      <c r="K81" s="15"/>
      <c r="L81" s="15"/>
    </row>
    <row r="82" spans="1:12" x14ac:dyDescent="0.25">
      <c r="A82" s="2" t="s">
        <v>157</v>
      </c>
      <c r="B82" s="2" t="s">
        <v>158</v>
      </c>
      <c r="C82" s="15">
        <v>1.5E-3</v>
      </c>
      <c r="D82" s="15">
        <v>1.1000000000000001</v>
      </c>
      <c r="E82" s="15">
        <v>1.1000000000000001</v>
      </c>
      <c r="J82" s="15"/>
      <c r="K82" s="15"/>
      <c r="L82" s="15"/>
    </row>
    <row r="83" spans="1:12" x14ac:dyDescent="0.25">
      <c r="A83" s="2" t="s">
        <v>159</v>
      </c>
      <c r="B83" s="2" t="s">
        <v>160</v>
      </c>
      <c r="C83" s="15">
        <v>2.8000000000000001E-2</v>
      </c>
      <c r="D83" s="2">
        <v>19.599999999999998</v>
      </c>
      <c r="J83" s="15"/>
      <c r="K83" s="15"/>
      <c r="L83" s="15"/>
    </row>
    <row r="84" spans="1:12" x14ac:dyDescent="0.25">
      <c r="A84" s="2" t="s">
        <v>161</v>
      </c>
      <c r="B84" s="2" t="s">
        <v>162</v>
      </c>
      <c r="C84" s="15">
        <v>0.02</v>
      </c>
      <c r="D84" s="2">
        <v>1000</v>
      </c>
      <c r="H84" s="2" t="s">
        <v>163</v>
      </c>
      <c r="J84" s="15"/>
      <c r="K84" s="15"/>
      <c r="L84" s="15"/>
    </row>
    <row r="85" spans="1:12" x14ac:dyDescent="0.25">
      <c r="J85" s="15"/>
      <c r="K85" s="15"/>
      <c r="L85" s="15"/>
    </row>
    <row r="86" spans="1:12" x14ac:dyDescent="0.25">
      <c r="A86" s="5" t="s">
        <v>164</v>
      </c>
      <c r="J86" s="15"/>
      <c r="K86" s="15"/>
      <c r="L86" s="15"/>
    </row>
    <row r="87" spans="1:12" x14ac:dyDescent="0.25">
      <c r="B87" s="2" t="s">
        <v>165</v>
      </c>
      <c r="C87" s="15">
        <v>2.8000000000000001E-2</v>
      </c>
      <c r="D87" s="15">
        <v>36</v>
      </c>
      <c r="J87" s="15"/>
      <c r="K87" s="15"/>
      <c r="L87" s="15"/>
    </row>
    <row r="88" spans="1:12" x14ac:dyDescent="0.25">
      <c r="B88" s="2" t="s">
        <v>166</v>
      </c>
      <c r="C88" s="15">
        <v>6.0000000000000001E-3</v>
      </c>
      <c r="D88" s="15">
        <v>9.1</v>
      </c>
      <c r="J88" s="15"/>
      <c r="K88" s="15"/>
      <c r="L88" s="15"/>
    </row>
    <row r="89" spans="1:12" x14ac:dyDescent="0.25">
      <c r="B89" s="2" t="s">
        <v>167</v>
      </c>
      <c r="C89" s="15">
        <v>0.1</v>
      </c>
      <c r="D89" s="15">
        <v>1000</v>
      </c>
      <c r="J89" s="15"/>
      <c r="K89" s="15"/>
      <c r="L89" s="15"/>
    </row>
    <row r="90" spans="1:12" x14ac:dyDescent="0.25">
      <c r="B90" s="2" t="s">
        <v>168</v>
      </c>
      <c r="C90" s="15">
        <v>0.1</v>
      </c>
      <c r="D90" s="15">
        <v>1000</v>
      </c>
      <c r="J90" s="15"/>
      <c r="K90" s="15"/>
      <c r="L90" s="15"/>
    </row>
    <row r="91" spans="1:12" x14ac:dyDescent="0.25">
      <c r="B91" s="2" t="s">
        <v>169</v>
      </c>
      <c r="C91" s="15">
        <v>6.0000000000000001E-3</v>
      </c>
      <c r="D91" s="15">
        <v>9.1</v>
      </c>
      <c r="J91" s="15"/>
      <c r="K91" s="15"/>
      <c r="L91" s="15"/>
    </row>
    <row r="92" spans="1:12" x14ac:dyDescent="0.25">
      <c r="A92" s="5" t="s">
        <v>170</v>
      </c>
      <c r="D92" s="2">
        <v>0</v>
      </c>
      <c r="J92" s="15"/>
      <c r="K92" s="15"/>
      <c r="L92" s="15"/>
    </row>
    <row r="93" spans="1:12" x14ac:dyDescent="0.25">
      <c r="B93" s="2" t="s">
        <v>171</v>
      </c>
      <c r="C93" s="15">
        <v>0.1</v>
      </c>
      <c r="D93" s="15">
        <v>1.5</v>
      </c>
      <c r="J93" s="15"/>
      <c r="K93" s="15"/>
      <c r="L93" s="15"/>
    </row>
    <row r="94" spans="1:12" x14ac:dyDescent="0.25">
      <c r="B94" s="2" t="s">
        <v>172</v>
      </c>
      <c r="C94" s="15">
        <v>3.8311967600699998E-7</v>
      </c>
      <c r="D94" s="15">
        <v>0</v>
      </c>
      <c r="J94" s="15"/>
      <c r="K94" s="15"/>
      <c r="L94" s="15"/>
    </row>
    <row r="95" spans="1:12" x14ac:dyDescent="0.25">
      <c r="B95" s="2" t="s">
        <v>173</v>
      </c>
      <c r="C95" s="15">
        <v>3.5600000000000001E-10</v>
      </c>
      <c r="D95" s="15">
        <v>0</v>
      </c>
      <c r="J95" s="15"/>
      <c r="K95" s="15"/>
      <c r="L95" s="15"/>
    </row>
    <row r="96" spans="1:12" x14ac:dyDescent="0.25">
      <c r="B96" s="2" t="s">
        <v>174</v>
      </c>
      <c r="C96" s="15">
        <v>2.2369483282200002E-13</v>
      </c>
      <c r="D96" s="15">
        <v>0</v>
      </c>
      <c r="J96" s="15"/>
      <c r="K96" s="15"/>
      <c r="L96" s="15"/>
    </row>
    <row r="97" spans="1:12" x14ac:dyDescent="0.25">
      <c r="B97" s="2" t="s">
        <v>175</v>
      </c>
      <c r="C97" s="15">
        <v>1.1045009324699999E-15</v>
      </c>
      <c r="D97" s="15">
        <v>0</v>
      </c>
      <c r="J97" s="15"/>
      <c r="K97" s="15"/>
      <c r="L97" s="15"/>
    </row>
    <row r="98" spans="1:12" x14ac:dyDescent="0.25">
      <c r="B98" s="2" t="s">
        <v>175</v>
      </c>
      <c r="C98" s="15">
        <v>3.0330636368000002E-10</v>
      </c>
      <c r="D98" s="15">
        <v>0</v>
      </c>
      <c r="J98" s="15"/>
      <c r="K98" s="15"/>
      <c r="L98" s="15"/>
    </row>
    <row r="99" spans="1:12" x14ac:dyDescent="0.25">
      <c r="B99" s="2" t="s">
        <v>175</v>
      </c>
      <c r="C99" s="15">
        <v>2.3939954409399999E-10</v>
      </c>
      <c r="D99" s="15">
        <v>0</v>
      </c>
      <c r="J99" s="15"/>
      <c r="K99" s="15"/>
      <c r="L99" s="15"/>
    </row>
    <row r="100" spans="1:12" x14ac:dyDescent="0.25">
      <c r="B100" s="2" t="s">
        <v>176</v>
      </c>
      <c r="C100" s="15">
        <v>7.9999999999999993E-4</v>
      </c>
      <c r="D100" s="15">
        <v>0.01</v>
      </c>
      <c r="J100" s="15"/>
      <c r="K100" s="15"/>
      <c r="L100" s="15"/>
    </row>
    <row r="101" spans="1:12" x14ac:dyDescent="0.25">
      <c r="C101" s="2">
        <v>0</v>
      </c>
      <c r="D101" s="2">
        <v>0</v>
      </c>
      <c r="J101" s="15"/>
      <c r="K101" s="15"/>
      <c r="L101" s="15"/>
    </row>
    <row r="102" spans="1:12" x14ac:dyDescent="0.25">
      <c r="A102" s="5" t="s">
        <v>177</v>
      </c>
      <c r="C102" s="2">
        <v>0</v>
      </c>
      <c r="D102" s="2">
        <v>0</v>
      </c>
      <c r="J102" s="15"/>
      <c r="K102" s="15"/>
      <c r="L102" s="15"/>
    </row>
    <row r="103" spans="1:12" x14ac:dyDescent="0.25">
      <c r="B103" s="2" t="s">
        <v>178</v>
      </c>
      <c r="C103" s="15">
        <v>4.0000000000000003E-5</v>
      </c>
      <c r="D103" s="15">
        <v>0.34</v>
      </c>
      <c r="E103" s="15">
        <v>8.6000000000000007E-2</v>
      </c>
      <c r="J103" s="15"/>
      <c r="K103" s="15"/>
      <c r="L103" s="15"/>
    </row>
    <row r="104" spans="1:12" x14ac:dyDescent="0.25">
      <c r="B104" s="2" t="s">
        <v>179</v>
      </c>
      <c r="C104" s="15">
        <v>4.0000000000000003E-5</v>
      </c>
      <c r="D104" s="15">
        <v>0.34</v>
      </c>
      <c r="E104" s="15">
        <v>8.6000000000000007E-2</v>
      </c>
      <c r="J104" s="15"/>
      <c r="K104" s="15"/>
      <c r="L104" s="15"/>
    </row>
    <row r="105" spans="1:12" x14ac:dyDescent="0.25">
      <c r="B105" s="16" t="s">
        <v>180</v>
      </c>
      <c r="C105" s="15">
        <v>1E-3</v>
      </c>
      <c r="D105" s="15">
        <v>1.1000000000000001E-3</v>
      </c>
      <c r="J105" s="15"/>
      <c r="K105" s="15"/>
      <c r="L105" s="15"/>
    </row>
    <row r="107" spans="1:12" x14ac:dyDescent="0.25">
      <c r="A107" s="5" t="s">
        <v>181</v>
      </c>
    </row>
    <row r="108" spans="1:12" x14ac:dyDescent="0.25">
      <c r="B108" s="2" t="s">
        <v>141</v>
      </c>
      <c r="C108" s="15">
        <v>2.1599999999999999E-4</v>
      </c>
      <c r="D108" s="15">
        <v>0.06</v>
      </c>
      <c r="E108" s="15"/>
      <c r="F108" s="2" t="s">
        <v>182</v>
      </c>
    </row>
    <row r="109" spans="1:12" x14ac:dyDescent="0.25">
      <c r="B109" s="2" t="s">
        <v>143</v>
      </c>
      <c r="C109" s="15">
        <v>3.5E-4</v>
      </c>
      <c r="D109" s="15">
        <v>0.6</v>
      </c>
      <c r="E109" s="15"/>
      <c r="F109" s="2" t="s">
        <v>182</v>
      </c>
    </row>
    <row r="110" spans="1:12" x14ac:dyDescent="0.25">
      <c r="B110" s="2" t="s">
        <v>145</v>
      </c>
      <c r="C110" s="15">
        <v>0.24</v>
      </c>
      <c r="D110" s="15">
        <v>2.5499999999999998E-2</v>
      </c>
      <c r="E110" s="15"/>
      <c r="F110" s="2" t="s">
        <v>182</v>
      </c>
    </row>
    <row r="111" spans="1:12" x14ac:dyDescent="0.25">
      <c r="B111" s="2" t="s">
        <v>147</v>
      </c>
      <c r="C111" s="15">
        <v>2.0000000000000002E-5</v>
      </c>
      <c r="D111" s="15">
        <v>0.5</v>
      </c>
      <c r="E111" s="15"/>
    </row>
    <row r="112" spans="1:12" x14ac:dyDescent="0.25">
      <c r="B112" s="2" t="s">
        <v>148</v>
      </c>
      <c r="C112" s="15">
        <v>5.8999999999999999E-3</v>
      </c>
      <c r="D112" s="15">
        <v>0.5</v>
      </c>
      <c r="E112" s="15">
        <v>5.4</v>
      </c>
    </row>
    <row r="113" spans="1:9" x14ac:dyDescent="0.25">
      <c r="B113" s="2" t="s">
        <v>150</v>
      </c>
      <c r="C113" s="15">
        <v>2.1600000000000001E-2</v>
      </c>
      <c r="D113" s="15">
        <v>68.95</v>
      </c>
      <c r="E113" s="15">
        <v>17.233000000000001</v>
      </c>
      <c r="F113" s="2" t="s">
        <v>182</v>
      </c>
    </row>
    <row r="116" spans="1:9" x14ac:dyDescent="0.25">
      <c r="A116" s="5" t="s">
        <v>183</v>
      </c>
      <c r="B116"/>
      <c r="C116"/>
      <c r="D116"/>
      <c r="E116"/>
      <c r="F116"/>
      <c r="G116"/>
      <c r="H116"/>
      <c r="I116"/>
    </row>
    <row r="117" spans="1:9" x14ac:dyDescent="0.25">
      <c r="B117" s="12"/>
      <c r="C117" s="15" t="s">
        <v>2</v>
      </c>
      <c r="D117" s="15" t="s">
        <v>184</v>
      </c>
      <c r="E117" s="15" t="s">
        <v>4</v>
      </c>
      <c r="F117" s="2" t="s">
        <v>7</v>
      </c>
      <c r="H117"/>
      <c r="I117"/>
    </row>
    <row r="118" spans="1:9" x14ac:dyDescent="0.25">
      <c r="B118" s="2" t="s">
        <v>154</v>
      </c>
      <c r="C118" s="15">
        <v>0.5</v>
      </c>
      <c r="D118" s="15">
        <v>7</v>
      </c>
      <c r="E118" s="15">
        <v>3.5</v>
      </c>
      <c r="F118" s="2" t="s">
        <v>182</v>
      </c>
      <c r="H118"/>
      <c r="I118"/>
    </row>
    <row r="119" spans="1:9" x14ac:dyDescent="0.25">
      <c r="B119" s="2" t="s">
        <v>156</v>
      </c>
      <c r="C119" s="15">
        <v>1.6799999999999999E-2</v>
      </c>
      <c r="D119" s="15">
        <v>11.2</v>
      </c>
      <c r="E119" s="15">
        <v>5.6</v>
      </c>
      <c r="F119" s="2" t="s">
        <v>182</v>
      </c>
      <c r="H119"/>
      <c r="I119"/>
    </row>
    <row r="120" spans="1:9" x14ac:dyDescent="0.25">
      <c r="B120" s="2" t="s">
        <v>158</v>
      </c>
      <c r="C120" s="15">
        <v>1.5E-3</v>
      </c>
      <c r="D120" s="15">
        <v>1.1000000000000001</v>
      </c>
      <c r="E120" s="15">
        <v>1.1000000000000001</v>
      </c>
      <c r="F120" s="2" t="s">
        <v>182</v>
      </c>
      <c r="H120"/>
      <c r="I120"/>
    </row>
    <row r="121" spans="1:9" x14ac:dyDescent="0.25">
      <c r="B121" s="2" t="s">
        <v>160</v>
      </c>
      <c r="C121" s="15">
        <v>2.8000000000000001E-2</v>
      </c>
      <c r="D121" s="15">
        <v>19.599999999999998</v>
      </c>
      <c r="E121" s="15"/>
      <c r="F121" s="2" t="s">
        <v>182</v>
      </c>
      <c r="H121"/>
      <c r="I121"/>
    </row>
    <row r="122" spans="1:9" x14ac:dyDescent="0.25">
      <c r="B122" s="2" t="s">
        <v>185</v>
      </c>
      <c r="C122" s="15">
        <v>0.02</v>
      </c>
      <c r="D122" s="15">
        <v>1000</v>
      </c>
      <c r="E122" s="15"/>
      <c r="F122" s="2" t="s">
        <v>186</v>
      </c>
      <c r="H122"/>
      <c r="I122"/>
    </row>
    <row r="123" spans="1:9" x14ac:dyDescent="0.25">
      <c r="B123" s="2" t="s">
        <v>165</v>
      </c>
      <c r="C123" s="15">
        <v>2.8000000000000001E-2</v>
      </c>
      <c r="D123" s="15">
        <v>36</v>
      </c>
      <c r="E123" s="15"/>
      <c r="F123" s="2" t="s">
        <v>182</v>
      </c>
      <c r="H123"/>
      <c r="I123"/>
    </row>
    <row r="124" spans="1:9" x14ac:dyDescent="0.25">
      <c r="B124" s="2" t="s">
        <v>166</v>
      </c>
      <c r="C124" s="15">
        <v>6.0000000000000001E-3</v>
      </c>
      <c r="D124" s="15">
        <v>9.1</v>
      </c>
      <c r="E124" s="15"/>
      <c r="F124" s="2" t="s">
        <v>182</v>
      </c>
      <c r="H124"/>
      <c r="I124"/>
    </row>
    <row r="125" spans="1:9" x14ac:dyDescent="0.25">
      <c r="B125" s="2" t="s">
        <v>167</v>
      </c>
      <c r="C125" s="15">
        <v>0.1</v>
      </c>
      <c r="D125" s="15">
        <v>1000</v>
      </c>
      <c r="E125" s="15"/>
      <c r="F125" s="2" t="s">
        <v>182</v>
      </c>
      <c r="H125"/>
      <c r="I125"/>
    </row>
    <row r="126" spans="1:9" x14ac:dyDescent="0.25">
      <c r="B126" s="2" t="s">
        <v>168</v>
      </c>
      <c r="C126" s="15">
        <v>0.1</v>
      </c>
      <c r="D126" s="15">
        <v>1000</v>
      </c>
      <c r="E126" s="15"/>
      <c r="F126" s="2" t="s">
        <v>182</v>
      </c>
      <c r="H126"/>
      <c r="I126"/>
    </row>
    <row r="127" spans="1:9" x14ac:dyDescent="0.25">
      <c r="B127" s="2" t="s">
        <v>169</v>
      </c>
      <c r="C127" s="15">
        <v>6.0000000000000001E-3</v>
      </c>
      <c r="D127" s="15">
        <v>9.1</v>
      </c>
      <c r="E127" s="15"/>
      <c r="F127" s="2" t="s">
        <v>182</v>
      </c>
      <c r="H127"/>
      <c r="I127"/>
    </row>
    <row r="128" spans="1:9" x14ac:dyDescent="0.25">
      <c r="B128" s="2" t="s">
        <v>171</v>
      </c>
      <c r="C128" s="15">
        <v>0.01</v>
      </c>
      <c r="D128" s="15">
        <v>1.5</v>
      </c>
      <c r="E128" s="15"/>
      <c r="F128" s="2" t="s">
        <v>187</v>
      </c>
      <c r="H128"/>
      <c r="I128"/>
    </row>
    <row r="129" spans="2:9" x14ac:dyDescent="0.25">
      <c r="B129" s="2" t="s">
        <v>172</v>
      </c>
      <c r="C129" s="15">
        <v>3.8311967600699998E-7</v>
      </c>
      <c r="D129" s="15"/>
      <c r="E129" s="15"/>
      <c r="F129" s="2" t="s">
        <v>188</v>
      </c>
      <c r="H129"/>
      <c r="I129"/>
    </row>
    <row r="130" spans="2:9" x14ac:dyDescent="0.25">
      <c r="B130" s="2" t="s">
        <v>173</v>
      </c>
      <c r="C130" s="15">
        <v>3.5600000000000001E-10</v>
      </c>
      <c r="D130" s="15"/>
      <c r="E130" s="15"/>
      <c r="F130" s="2" t="s">
        <v>188</v>
      </c>
      <c r="H130"/>
      <c r="I130"/>
    </row>
    <row r="131" spans="2:9" x14ac:dyDescent="0.25">
      <c r="B131" s="2" t="s">
        <v>174</v>
      </c>
      <c r="C131" s="15">
        <v>2.2369483282200002E-13</v>
      </c>
      <c r="D131" s="15"/>
      <c r="E131" s="15"/>
      <c r="F131" s="2" t="s">
        <v>188</v>
      </c>
      <c r="H131"/>
      <c r="I131"/>
    </row>
    <row r="132" spans="2:9" x14ac:dyDescent="0.25">
      <c r="B132" s="2" t="s">
        <v>175</v>
      </c>
      <c r="C132" s="15">
        <v>1.1045009324699999E-15</v>
      </c>
      <c r="D132" s="15"/>
      <c r="E132" s="15"/>
      <c r="F132" s="2" t="s">
        <v>188</v>
      </c>
      <c r="H132"/>
      <c r="I132"/>
    </row>
    <row r="133" spans="2:9" x14ac:dyDescent="0.25">
      <c r="B133" s="2" t="s">
        <v>175</v>
      </c>
      <c r="C133" s="15">
        <v>3.0330636368000002E-10</v>
      </c>
      <c r="D133" s="15"/>
      <c r="E133" s="15"/>
      <c r="F133" s="2" t="s">
        <v>188</v>
      </c>
      <c r="H133"/>
      <c r="I133"/>
    </row>
    <row r="134" spans="2:9" x14ac:dyDescent="0.25">
      <c r="B134" s="2" t="s">
        <v>175</v>
      </c>
      <c r="C134" s="15">
        <v>2.3939954409399999E-10</v>
      </c>
      <c r="D134" s="15"/>
      <c r="E134" s="15"/>
      <c r="F134" s="2" t="s">
        <v>188</v>
      </c>
      <c r="H134"/>
      <c r="I134"/>
    </row>
    <row r="135" spans="2:9" x14ac:dyDescent="0.25">
      <c r="B135" s="2" t="s">
        <v>176</v>
      </c>
      <c r="C135" s="15">
        <v>7.9999999999999993E-4</v>
      </c>
      <c r="D135" s="15">
        <v>0.01</v>
      </c>
      <c r="E135" s="15"/>
      <c r="F135" s="2" t="s">
        <v>188</v>
      </c>
      <c r="H135"/>
      <c r="I135"/>
    </row>
    <row r="136" spans="2:9" x14ac:dyDescent="0.25">
      <c r="B136" s="2" t="s">
        <v>178</v>
      </c>
      <c r="C136" s="15">
        <v>4.0000000000000003E-5</v>
      </c>
      <c r="D136" s="15">
        <v>0.34</v>
      </c>
      <c r="E136" s="15">
        <v>8.6000000000000007E-2</v>
      </c>
      <c r="F136" s="2" t="s">
        <v>188</v>
      </c>
      <c r="G136" s="15"/>
      <c r="H136"/>
      <c r="I136"/>
    </row>
    <row r="137" spans="2:9" x14ac:dyDescent="0.25">
      <c r="B137" s="2" t="s">
        <v>179</v>
      </c>
      <c r="C137" s="15">
        <v>4.0000000000000003E-5</v>
      </c>
      <c r="D137" s="15">
        <v>0.34</v>
      </c>
      <c r="E137" s="15">
        <v>8.6000000000000007E-2</v>
      </c>
      <c r="F137" s="2" t="s">
        <v>188</v>
      </c>
      <c r="G137" s="15"/>
      <c r="H137"/>
      <c r="I137"/>
    </row>
    <row r="138" spans="2:9" x14ac:dyDescent="0.25">
      <c r="B138" s="2" t="s">
        <v>180</v>
      </c>
      <c r="C138" s="15">
        <v>1E-3</v>
      </c>
      <c r="D138" s="15">
        <v>1.1000000000000001E-3</v>
      </c>
      <c r="E138" s="15"/>
      <c r="H138"/>
      <c r="I138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886E5CC4BEF7489BCDAC6656757335" ma:contentTypeVersion="14" ma:contentTypeDescription="Create a new document." ma:contentTypeScope="" ma:versionID="819027a72c4461076b6eeaf0b23febc4">
  <xsd:schema xmlns:xsd="http://www.w3.org/2001/XMLSchema" xmlns:xs="http://www.w3.org/2001/XMLSchema" xmlns:p="http://schemas.microsoft.com/office/2006/metadata/properties" xmlns:ns3="9de04e4d-3af9-4e40-9bcf-7b29ed3c8aaa" xmlns:ns4="3fd6aaae-06a8-49be-b5f5-849fe61ad800" targetNamespace="http://schemas.microsoft.com/office/2006/metadata/properties" ma:root="true" ma:fieldsID="0788932e6e62ed1a790e35bd487823d5" ns3:_="" ns4:_="">
    <xsd:import namespace="9de04e4d-3af9-4e40-9bcf-7b29ed3c8aaa"/>
    <xsd:import namespace="3fd6aaae-06a8-49be-b5f5-849fe61ad80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e04e4d-3af9-4e40-9bcf-7b29ed3c8a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d6aaae-06a8-49be-b5f5-849fe61ad80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F5DB70-08EE-499F-B930-F30BB5E226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e04e4d-3af9-4e40-9bcf-7b29ed3c8aaa"/>
    <ds:schemaRef ds:uri="3fd6aaae-06a8-49be-b5f5-849fe61ad8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C9C0CD-FF48-4FA6-89EA-C5C5C1481B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7AB43B-CB45-4A15-8932-5E4DC0BB568D}">
  <ds:schemaRefs>
    <ds:schemaRef ds:uri="http://purl.org/dc/elements/1.1/"/>
    <ds:schemaRef ds:uri="http://schemas.microsoft.com/office/2006/metadata/properties"/>
    <ds:schemaRef ds:uri="http://purl.org/dc/terms/"/>
    <ds:schemaRef ds:uri="3fd6aaae-06a8-49be-b5f5-849fe61ad800"/>
    <ds:schemaRef ds:uri="http://schemas.microsoft.com/office/2006/documentManagement/types"/>
    <ds:schemaRef ds:uri="9de04e4d-3af9-4e40-9bcf-7b29ed3c8aaa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George Mason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Nadiatou Tene Miningou</dc:creator>
  <cp:lastModifiedBy>Nadiatou Tene Miningou</cp:lastModifiedBy>
  <dcterms:created xsi:type="dcterms:W3CDTF">2021-06-18T23:41:23Z</dcterms:created>
  <dcterms:modified xsi:type="dcterms:W3CDTF">2021-06-18T23:42:10Z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0x0101004C886E5CC4BEF7489BCDAC6656757335</vt:lpwstr>
  </property>
</Properties>
</file>